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7520" windowHeight="7752" tabRatio="658"/>
  </bookViews>
  <sheets>
    <sheet name="Attendance Sheet" sheetId="1" r:id="rId1"/>
    <sheet name="Register of Wages" sheetId="3" r:id="rId2"/>
  </sheets>
  <definedNames>
    <definedName name="_xlnm._FilterDatabase" localSheetId="0" hidden="1">'Attendance Sheet'!#REF!</definedName>
    <definedName name="_xlnm._FilterDatabase" localSheetId="1" hidden="1">'Register of Wages'!$A$1:$R$13</definedName>
    <definedName name="_xlnm.Print_Area" localSheetId="0">'Attendance Sheet'!$A$1:$AK$18</definedName>
    <definedName name="_xlnm.Print_Area" localSheetId="1">'Register of Wages'!$A$1:$R$15</definedName>
    <definedName name="_xlnm.Print_Titles" localSheetId="0">'Attendance Sheet'!$1:$10</definedName>
    <definedName name="_xlnm.Print_Titles" localSheetId="1">'Register of Wages'!$1:$8</definedName>
  </definedNames>
  <calcPr calcId="144525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U12" i="3"/>
  <c r="U11" i="3"/>
  <c r="U10" i="3"/>
  <c r="G10" i="3"/>
  <c r="G9" i="3"/>
  <c r="S10" i="3" l="1"/>
  <c r="F6" i="3" l="1"/>
  <c r="Q5" i="3" l="1"/>
  <c r="T13" i="3" l="1"/>
  <c r="T12" i="3"/>
  <c r="T11" i="3"/>
  <c r="T10" i="3"/>
  <c r="T9" i="3"/>
  <c r="S13" i="3"/>
  <c r="S12" i="3"/>
  <c r="S11" i="3"/>
  <c r="S9" i="3"/>
  <c r="F10" i="1" l="1"/>
  <c r="F11" i="1" s="1"/>
  <c r="B13" i="3"/>
  <c r="U13" i="3" s="1"/>
  <c r="C13" i="3"/>
  <c r="D6" i="3"/>
  <c r="D5" i="3"/>
  <c r="D4" i="3"/>
  <c r="D3" i="3"/>
  <c r="C12" i="3"/>
  <c r="B12" i="3"/>
  <c r="C11" i="3"/>
  <c r="B11" i="3"/>
  <c r="AH9" i="1"/>
  <c r="AG9" i="1" s="1"/>
  <c r="AF9" i="1" s="1"/>
  <c r="AE9" i="1" s="1"/>
  <c r="AD9" i="1" s="1"/>
  <c r="AA9" i="1"/>
  <c r="Z9" i="1" s="1"/>
  <c r="Y9" i="1" s="1"/>
  <c r="X9" i="1" s="1"/>
  <c r="W9" i="1" s="1"/>
  <c r="T9" i="1"/>
  <c r="S9" i="1" s="1"/>
  <c r="R9" i="1" s="1"/>
  <c r="Q9" i="1" s="1"/>
  <c r="P9" i="1" s="1"/>
  <c r="M9" i="1"/>
  <c r="L9" i="1" s="1"/>
  <c r="K9" i="1" s="1"/>
  <c r="J9" i="1" s="1"/>
  <c r="I9" i="1" s="1"/>
  <c r="F9" i="1"/>
  <c r="N15" i="3"/>
  <c r="C15" i="3"/>
  <c r="B15" i="3"/>
  <c r="A13" i="1"/>
  <c r="A14" i="1" s="1"/>
  <c r="A11" i="3" s="1"/>
  <c r="C9" i="3"/>
  <c r="C10" i="3"/>
  <c r="B10" i="3"/>
  <c r="B9" i="3"/>
  <c r="U9" i="3" s="1"/>
  <c r="A9" i="3"/>
  <c r="A10" i="3" l="1"/>
  <c r="G10" i="1"/>
  <c r="A15" i="1"/>
  <c r="A16" i="1" l="1"/>
  <c r="A13" i="3" s="1"/>
  <c r="A12" i="3"/>
  <c r="G11" i="1"/>
  <c r="H10" i="1"/>
  <c r="F18" i="1"/>
  <c r="G15" i="3"/>
  <c r="H11" i="1" l="1"/>
  <c r="I10" i="1"/>
  <c r="I11" i="1" l="1"/>
  <c r="J10" i="1"/>
  <c r="G18" i="1"/>
  <c r="K10" i="1" l="1"/>
  <c r="J11" i="1"/>
  <c r="H18" i="1"/>
  <c r="I18" i="1" l="1"/>
  <c r="L10" i="1"/>
  <c r="K11" i="1"/>
  <c r="J18" i="1" l="1"/>
  <c r="L11" i="1"/>
  <c r="M10" i="1"/>
  <c r="N10" i="1" l="1"/>
  <c r="M11" i="1"/>
  <c r="K18" i="1"/>
  <c r="N11" i="1" l="1"/>
  <c r="O10" i="1"/>
  <c r="L18" i="1"/>
  <c r="M18" i="1" l="1"/>
  <c r="P10" i="1"/>
  <c r="O11" i="1"/>
  <c r="Q10" i="1" l="1"/>
  <c r="P11" i="1"/>
  <c r="N18" i="1"/>
  <c r="Q11" i="1" l="1"/>
  <c r="R10" i="1"/>
  <c r="O18" i="1"/>
  <c r="S10" i="1" l="1"/>
  <c r="R11" i="1"/>
  <c r="P18" i="1"/>
  <c r="T10" i="1" l="1"/>
  <c r="S11" i="1"/>
  <c r="Q18" i="1"/>
  <c r="T11" i="1" l="1"/>
  <c r="U10" i="1"/>
  <c r="R18" i="1"/>
  <c r="V10" i="1" l="1"/>
  <c r="U11" i="1"/>
  <c r="S18" i="1"/>
  <c r="W10" i="1" l="1"/>
  <c r="V11" i="1"/>
  <c r="T18" i="1"/>
  <c r="X10" i="1" l="1"/>
  <c r="W11" i="1"/>
  <c r="U18" i="1"/>
  <c r="Y10" i="1" l="1"/>
  <c r="X11" i="1"/>
  <c r="V18" i="1"/>
  <c r="Z10" i="1" l="1"/>
  <c r="Y11" i="1"/>
  <c r="W18" i="1"/>
  <c r="AA10" i="1" l="1"/>
  <c r="AB10" i="1" s="1"/>
  <c r="AC10" i="1" s="1"/>
  <c r="AD10" i="1" s="1"/>
  <c r="AE10" i="1" s="1"/>
  <c r="AF10" i="1" s="1"/>
  <c r="AG10" i="1" s="1"/>
  <c r="AH10" i="1" s="1"/>
  <c r="Z11" i="1"/>
  <c r="X18" i="1"/>
  <c r="AH11" i="1" l="1"/>
  <c r="AI10" i="1"/>
  <c r="AA11" i="1"/>
  <c r="Y18" i="1"/>
  <c r="AJ10" i="1" l="1"/>
  <c r="AJ11" i="1" s="1"/>
  <c r="AI11" i="1"/>
  <c r="AB11" i="1"/>
  <c r="Z18" i="1"/>
  <c r="AC11" i="1" l="1"/>
  <c r="AA18" i="1"/>
  <c r="AD11" i="1" l="1"/>
  <c r="AB18" i="1"/>
  <c r="AE11" i="1" l="1"/>
  <c r="AC18" i="1"/>
  <c r="AF11" i="1" l="1"/>
  <c r="AD18" i="1"/>
  <c r="AG11" i="1" l="1"/>
  <c r="AE18" i="1"/>
  <c r="AF18" i="1" l="1"/>
  <c r="AG18" i="1" l="1"/>
  <c r="AK12" i="1" l="1"/>
  <c r="AH18" i="1"/>
  <c r="E9" i="3" l="1"/>
  <c r="F9" i="3" s="1"/>
  <c r="AI18" i="1"/>
  <c r="J9" i="3" l="1"/>
  <c r="W9" i="3"/>
  <c r="AK13" i="1"/>
  <c r="E10" i="3" s="1"/>
  <c r="AK14" i="1"/>
  <c r="E11" i="3" s="1"/>
  <c r="F11" i="3" s="1"/>
  <c r="H9" i="3"/>
  <c r="J11" i="3" l="1"/>
  <c r="W11" i="3"/>
  <c r="F10" i="3"/>
  <c r="H11" i="3"/>
  <c r="I11" i="3" s="1"/>
  <c r="H10" i="3"/>
  <c r="I9" i="3"/>
  <c r="K9" i="3" s="1"/>
  <c r="J10" i="3" l="1"/>
  <c r="W10" i="3"/>
  <c r="V11" i="3"/>
  <c r="K11" i="3"/>
  <c r="L11" i="3"/>
  <c r="AK15" i="1"/>
  <c r="I10" i="3"/>
  <c r="K10" i="3" s="1"/>
  <c r="V9" i="3"/>
  <c r="L9" i="3"/>
  <c r="O11" i="3" l="1"/>
  <c r="P11" i="3" s="1"/>
  <c r="E12" i="3"/>
  <c r="AK16" i="1"/>
  <c r="E13" i="3" s="1"/>
  <c r="AJ18" i="1"/>
  <c r="L10" i="3"/>
  <c r="O10" i="3" s="1"/>
  <c r="P10" i="3" s="1"/>
  <c r="V10" i="3"/>
  <c r="O9" i="3"/>
  <c r="P9" i="3" s="1"/>
  <c r="F13" i="3" l="1"/>
  <c r="H13" i="3"/>
  <c r="AK18" i="1"/>
  <c r="F12" i="3"/>
  <c r="H12" i="3"/>
  <c r="E15" i="3"/>
  <c r="M15" i="3"/>
  <c r="J12" i="3" l="1"/>
  <c r="W12" i="3"/>
  <c r="J13" i="3"/>
  <c r="W13" i="3"/>
  <c r="I13" i="3"/>
  <c r="I12" i="3"/>
  <c r="K12" i="3" s="1"/>
  <c r="H15" i="3"/>
  <c r="F15" i="3"/>
  <c r="L13" i="3" l="1"/>
  <c r="K13" i="3"/>
  <c r="V13" i="3"/>
  <c r="J15" i="3"/>
  <c r="L12" i="3"/>
  <c r="V12" i="3"/>
  <c r="I15" i="3"/>
  <c r="L15" i="3" l="1"/>
  <c r="O13" i="3"/>
  <c r="P13" i="3" s="1"/>
  <c r="K15" i="3"/>
  <c r="O12" i="3"/>
  <c r="O15" i="3" l="1"/>
  <c r="P12" i="3"/>
  <c r="P15" i="3" s="1"/>
</calcChain>
</file>

<file path=xl/sharedStrings.xml><?xml version="1.0" encoding="utf-8"?>
<sst xmlns="http://schemas.openxmlformats.org/spreadsheetml/2006/main" count="57" uniqueCount="47">
  <si>
    <t>Sr. No.</t>
  </si>
  <si>
    <t>Name</t>
  </si>
  <si>
    <t>GLWF</t>
  </si>
  <si>
    <t>Register of Wages</t>
  </si>
  <si>
    <t>FORM XVII { See Rule 78(2)(3) }</t>
  </si>
  <si>
    <t>Name and addredd Contractor</t>
  </si>
  <si>
    <t>Month</t>
  </si>
  <si>
    <t>No.</t>
  </si>
  <si>
    <t>Worker Name and Father's/Husband's Name</t>
  </si>
  <si>
    <t>Designation/nature of work done</t>
  </si>
  <si>
    <t>No. of Days Worked</t>
  </si>
  <si>
    <t>Amount of Wages earned</t>
  </si>
  <si>
    <t>Gross Payable</t>
  </si>
  <si>
    <t>Deduction</t>
  </si>
  <si>
    <t>Total</t>
  </si>
  <si>
    <t>Net Payable</t>
  </si>
  <si>
    <t>Signature or Thumb Impression of employee</t>
  </si>
  <si>
    <t>Initial of Contractor or representative</t>
  </si>
  <si>
    <t>Basic + VDA</t>
  </si>
  <si>
    <t>HRA</t>
  </si>
  <si>
    <t>E P F</t>
  </si>
  <si>
    <t>E S I C</t>
  </si>
  <si>
    <t>P. Tax</t>
  </si>
  <si>
    <t>Amount</t>
  </si>
  <si>
    <t>NO</t>
  </si>
  <si>
    <t>OTHER ALL</t>
  </si>
  <si>
    <t>SUP</t>
  </si>
  <si>
    <t>MUSTER ROLL</t>
  </si>
  <si>
    <t>FORM 16 { See Rule 78(2)(3) }</t>
  </si>
  <si>
    <t>TOTAL</t>
  </si>
  <si>
    <t>OTH</t>
  </si>
  <si>
    <t>ANSARI NEK MOHAMMED MOHAMMED SHUBRATI ANSARI</t>
  </si>
  <si>
    <t>ANSARI ABDUL RAHIM</t>
  </si>
  <si>
    <t>sup</t>
  </si>
  <si>
    <t>exc</t>
  </si>
  <si>
    <t>UAN</t>
  </si>
  <si>
    <t>ESIC</t>
  </si>
  <si>
    <t>ANSARI MOHMMAD RAFIQ</t>
  </si>
  <si>
    <t xml:space="preserve"> MS A To Z Make House Easy PVT.LTD.</t>
  </si>
  <si>
    <t>SY.NO.1557,Plot no.41/B, Near Unique hospital,</t>
  </si>
  <si>
    <t>Rupali Nehar , BRTS Main Road , Ambanagar,</t>
  </si>
  <si>
    <t>Surat-395002</t>
  </si>
  <si>
    <t>SHAIKH MOHMMAD RAFIQ</t>
  </si>
  <si>
    <t>Not Applicable</t>
  </si>
  <si>
    <t>Present Days</t>
  </si>
  <si>
    <t>ANSARI ABDUL KARIM</t>
  </si>
  <si>
    <t>SHAIKH MOHAMMED RAFIQ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</si>
</sst>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\-yyyy"/>
    <numFmt numFmtId="165" formatCode="dd"/>
    <numFmt numFmtId="166" formatCode="0.0"/>
    <numFmt numFmtId="167" formatCode="&quot;₹&quot;\ #,##0.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4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8"/>
      <color indexed="54"/>
      <name val="Calibri Light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b/>
      <sz val="15"/>
      <color indexed="54"/>
      <name val="Calibri"/>
      <family val="2"/>
    </font>
    <font>
      <sz val="11"/>
      <color indexed="8"/>
      <name val="Calibri"/>
      <family val="2"/>
    </font>
    <font>
      <b/>
      <sz val="13"/>
      <color indexed="54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8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0"/>
      <name val="Cambria"/>
      <family val="1"/>
      <scheme val="major"/>
    </font>
    <font>
      <b/>
      <sz val="10"/>
      <name val="Cambria"/>
      <family val="1"/>
      <scheme val="major"/>
    </font>
    <font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18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16" fillId="0" borderId="0">
      <alignment vertical="center"/>
    </xf>
    <xf numFmtId="0" fontId="10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5" fillId="0" borderId="3" applyNumberFormat="0" applyFill="0" applyAlignment="0" applyProtection="0"/>
    <xf numFmtId="0" fontId="17" fillId="0" borderId="4" applyNumberFormat="0" applyFill="0" applyAlignment="0" applyProtection="0"/>
    <xf numFmtId="0" fontId="4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9" fillId="3" borderId="1" applyNumberFormat="0" applyAlignment="0" applyProtection="0"/>
    <xf numFmtId="0" fontId="14" fillId="0" borderId="6" applyNumberFormat="0" applyFill="0" applyAlignment="0" applyProtection="0"/>
    <xf numFmtId="0" fontId="12" fillId="10" borderId="0" applyNumberFormat="0" applyBorder="0" applyAlignment="0" applyProtection="0"/>
    <xf numFmtId="0" fontId="21" fillId="0" borderId="0"/>
    <xf numFmtId="0" fontId="20" fillId="5" borderId="7" applyNumberFormat="0" applyFont="0" applyAlignment="0" applyProtection="0"/>
    <xf numFmtId="0" fontId="5" fillId="9" borderId="8" applyNumberFormat="0" applyAlignment="0" applyProtection="0"/>
    <xf numFmtId="0" fontId="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Font="1" applyFill="1"/>
    <xf numFmtId="0" fontId="0" fillId="0" borderId="0" xfId="0" applyFont="1"/>
    <xf numFmtId="0" fontId="24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Fill="1"/>
    <xf numFmtId="0" fontId="24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17" fontId="26" fillId="0" borderId="0" xfId="0" applyNumberFormat="1" applyFont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vertical="center"/>
    </xf>
    <xf numFmtId="1" fontId="24" fillId="0" borderId="0" xfId="0" applyNumberFormat="1" applyFont="1" applyAlignment="1">
      <alignment horizontal="center" vertical="center"/>
    </xf>
    <xf numFmtId="0" fontId="27" fillId="0" borderId="15" xfId="28" applyFont="1" applyFill="1" applyBorder="1" applyAlignment="1">
      <alignment horizontal="left" vertical="center" wrapText="1"/>
    </xf>
    <xf numFmtId="1" fontId="24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9" fillId="0" borderId="0" xfId="0" applyFont="1"/>
    <xf numFmtId="0" fontId="28" fillId="4" borderId="10" xfId="0" applyFont="1" applyFill="1" applyBorder="1" applyAlignment="1">
      <alignment horizontal="center" vertical="center"/>
    </xf>
    <xf numFmtId="0" fontId="28" fillId="0" borderId="0" xfId="0" applyFont="1" applyFill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28" fillId="4" borderId="10" xfId="28" applyNumberFormat="1" applyFont="1" applyFill="1" applyBorder="1" applyAlignment="1" applyProtection="1">
      <alignment horizontal="center" vertical="center" wrapText="1"/>
    </xf>
    <xf numFmtId="0" fontId="28" fillId="0" borderId="10" xfId="28" applyNumberFormat="1" applyFont="1" applyFill="1" applyBorder="1" applyAlignment="1" applyProtection="1">
      <alignment horizontal="center" vertical="center" wrapText="1"/>
    </xf>
    <xf numFmtId="0" fontId="29" fillId="0" borderId="10" xfId="28" applyNumberFormat="1" applyFont="1" applyFill="1" applyBorder="1" applyAlignment="1" applyProtection="1">
      <alignment horizontal="center" vertical="center" wrapText="1"/>
    </xf>
    <xf numFmtId="0" fontId="28" fillId="0" borderId="10" xfId="28" applyNumberFormat="1" applyFont="1" applyFill="1" applyBorder="1" applyAlignment="1" applyProtection="1">
      <alignment horizontal="center" vertical="center"/>
    </xf>
    <xf numFmtId="0" fontId="27" fillId="0" borderId="15" xfId="28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/>
    </xf>
    <xf numFmtId="0" fontId="24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28" fillId="0" borderId="1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/>
    <xf numFmtId="0" fontId="0" fillId="0" borderId="0" xfId="0" applyNumberFormat="1" applyFont="1" applyFill="1"/>
    <xf numFmtId="0" fontId="33" fillId="0" borderId="0" xfId="0" applyFont="1" applyAlignment="1" applyProtection="1">
      <alignment horizontal="center" vertical="center"/>
      <protection locked="0" hidden="1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4" fillId="0" borderId="15" xfId="28" applyFont="1" applyFill="1" applyBorder="1" applyAlignment="1">
      <alignment horizontal="left" vertical="center" wrapText="1"/>
    </xf>
    <xf numFmtId="0" fontId="34" fillId="0" borderId="15" xfId="28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35" fillId="0" borderId="0" xfId="0" applyFont="1" applyFill="1"/>
    <xf numFmtId="0" fontId="28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Border="1"/>
    <xf numFmtId="164" fontId="26" fillId="0" borderId="0" xfId="0" applyNumberFormat="1" applyFont="1" applyAlignment="1">
      <alignment vertical="center"/>
    </xf>
    <xf numFmtId="164" fontId="26" fillId="0" borderId="0" xfId="0" applyNumberFormat="1" applyFont="1" applyAlignment="1">
      <alignment horizontal="left" vertical="center"/>
    </xf>
    <xf numFmtId="1" fontId="0" fillId="0" borderId="10" xfId="0" applyNumberFormat="1" applyBorder="1" applyAlignment="1">
      <alignment horizontal="center" vertical="center"/>
    </xf>
    <xf numFmtId="165" fontId="29" fillId="0" borderId="10" xfId="28" applyNumberFormat="1" applyFont="1" applyFill="1" applyBorder="1" applyAlignment="1" applyProtection="1">
      <alignment horizontal="center" vertical="center" wrapText="1"/>
    </xf>
    <xf numFmtId="0" fontId="29" fillId="0" borderId="10" xfId="28" applyNumberFormat="1" applyFont="1" applyFill="1" applyBorder="1" applyAlignment="1" applyProtection="1">
      <alignment horizontal="center" vertical="center" textRotation="90" wrapText="1"/>
    </xf>
    <xf numFmtId="0" fontId="36" fillId="0" borderId="10" xfId="0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1" fontId="24" fillId="0" borderId="0" xfId="0" applyNumberFormat="1" applyFont="1" applyAlignment="1">
      <alignment vertical="center"/>
    </xf>
    <xf numFmtId="166" fontId="0" fillId="0" borderId="10" xfId="0" applyNumberFormat="1" applyBorder="1"/>
    <xf numFmtId="0" fontId="37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/>
    </xf>
    <xf numFmtId="0" fontId="28" fillId="0" borderId="10" xfId="0" applyNumberFormat="1" applyFont="1" applyFill="1" applyBorder="1" applyAlignment="1">
      <alignment vertical="center"/>
    </xf>
    <xf numFmtId="1" fontId="0" fillId="0" borderId="0" xfId="0" applyNumberFormat="1" applyBorder="1"/>
    <xf numFmtId="167" fontId="26" fillId="0" borderId="0" xfId="0" applyNumberFormat="1" applyFont="1" applyAlignment="1">
      <alignment vertical="center"/>
    </xf>
    <xf numFmtId="1" fontId="0" fillId="0" borderId="10" xfId="0" applyNumberFormat="1" applyBorder="1" applyAlignment="1">
      <alignment horizontal="center"/>
    </xf>
    <xf numFmtId="0" fontId="26" fillId="0" borderId="13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2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cel Built-in Normal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3" xfId="44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zoomScaleNormal="100" zoomScaleSheetLayoutView="100" zoomScalePageLayoutView="55" workbookViewId="0">
      <pane ySplit="10" topLeftCell="A11" activePane="bottomLeft" state="frozen"/>
      <selection pane="bottomLeft" activeCell="F15" sqref="F15"/>
    </sheetView>
  </sheetViews>
  <sheetFormatPr defaultColWidth="3" defaultRowHeight="13.2" x14ac:dyDescent="0.25"/>
  <cols>
    <col min="1" max="1" width="5.6640625" style="5" bestFit="1" customWidth="1"/>
    <col min="2" max="2" width="34.5546875" style="1" bestFit="1" customWidth="1"/>
    <col min="3" max="3" width="13.109375" style="1" bestFit="1" customWidth="1"/>
    <col min="4" max="4" width="12.44140625" style="1" bestFit="1" customWidth="1"/>
    <col min="5" max="5" width="5.44140625" style="39" bestFit="1" customWidth="1"/>
    <col min="6" max="32" width="3.33203125" style="1" customWidth="1"/>
    <col min="33" max="33" width="3.6640625" style="1" bestFit="1" customWidth="1"/>
    <col min="34" max="35" width="3.33203125" style="1" customWidth="1"/>
    <col min="36" max="36" width="4.5546875" style="1" customWidth="1"/>
    <col min="37" max="37" width="8.5546875" style="5" customWidth="1"/>
    <col min="38" max="16384" width="3" style="1"/>
  </cols>
  <sheetData>
    <row r="1" spans="1:37" s="21" customFormat="1" x14ac:dyDescent="0.25">
      <c r="E1" s="34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37" s="3" customFormat="1" x14ac:dyDescent="0.25">
      <c r="E2" s="35"/>
    </row>
    <row r="3" spans="1:37" s="3" customFormat="1" ht="13.8" x14ac:dyDescent="0.25">
      <c r="B3" s="66" t="s">
        <v>27</v>
      </c>
      <c r="C3" s="67"/>
      <c r="D3" s="67"/>
      <c r="E3" s="68"/>
      <c r="S3" s="28"/>
      <c r="T3" s="23"/>
      <c r="U3" s="23"/>
      <c r="V3" s="23"/>
      <c r="W3" s="23"/>
      <c r="X3" s="23"/>
    </row>
    <row r="4" spans="1:37" s="3" customFormat="1" ht="13.8" x14ac:dyDescent="0.25">
      <c r="B4" s="69" t="s">
        <v>28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</row>
    <row r="5" spans="1:37" s="3" customFormat="1" x14ac:dyDescent="0.25">
      <c r="B5" s="24" t="s">
        <v>5</v>
      </c>
      <c r="C5" s="8" t="s">
        <v>38</v>
      </c>
      <c r="D5" s="24"/>
      <c r="E5" s="24"/>
      <c r="F5" s="8"/>
      <c r="G5" s="8"/>
      <c r="H5" s="8"/>
      <c r="I5" s="8"/>
      <c r="J5" s="8"/>
      <c r="AA5" s="24"/>
      <c r="AB5" s="24"/>
      <c r="AC5" s="24"/>
      <c r="AD5" s="24"/>
      <c r="AE5" s="24"/>
      <c r="AG5" s="9"/>
      <c r="AH5" s="9"/>
    </row>
    <row r="6" spans="1:37" s="3" customFormat="1" x14ac:dyDescent="0.25">
      <c r="C6" s="8" t="s">
        <v>39</v>
      </c>
      <c r="E6" s="35"/>
      <c r="F6" s="8"/>
      <c r="G6" s="8"/>
      <c r="H6" s="8"/>
      <c r="I6" s="8"/>
      <c r="J6" s="8"/>
      <c r="R6" s="40" t="s">
        <v>26</v>
      </c>
      <c r="AF6" s="8"/>
      <c r="AG6" s="8"/>
      <c r="AH6" s="8"/>
    </row>
    <row r="7" spans="1:37" s="3" customFormat="1" x14ac:dyDescent="0.25">
      <c r="C7" s="8" t="s">
        <v>40</v>
      </c>
      <c r="E7" s="35"/>
      <c r="F7" s="8"/>
      <c r="G7" s="8"/>
      <c r="H7" s="8"/>
      <c r="I7" s="8"/>
      <c r="J7" s="8"/>
      <c r="R7" s="40" t="s">
        <v>34</v>
      </c>
      <c r="AA7" s="8" t="s">
        <v>6</v>
      </c>
      <c r="AC7" s="24"/>
      <c r="AD7" s="24"/>
      <c r="AE7" s="24"/>
      <c r="AF7" s="70">
        <v>45992</v>
      </c>
      <c r="AG7" s="70"/>
      <c r="AH7" s="70"/>
      <c r="AI7" s="70"/>
      <c r="AJ7" s="70"/>
    </row>
    <row r="8" spans="1:37" s="3" customFormat="1" x14ac:dyDescent="0.25">
      <c r="C8" s="8" t="s">
        <v>41</v>
      </c>
      <c r="E8" s="35"/>
      <c r="F8" s="8"/>
      <c r="G8" s="8"/>
      <c r="H8" s="8"/>
      <c r="I8" s="8"/>
      <c r="J8" s="8"/>
      <c r="AC8" s="24"/>
      <c r="AD8" s="24"/>
      <c r="AE8" s="24"/>
      <c r="AF8" s="24"/>
      <c r="AH8" s="10"/>
      <c r="AI8" s="10"/>
      <c r="AJ8" s="10"/>
    </row>
    <row r="9" spans="1:37" s="2" customFormat="1" x14ac:dyDescent="0.25">
      <c r="A9" s="4"/>
      <c r="E9" s="36"/>
      <c r="F9" s="46">
        <f t="shared" ref="F9:AG9" si="0">1+G9</f>
        <v>25</v>
      </c>
      <c r="G9" s="46">
        <v>24</v>
      </c>
      <c r="H9" s="46">
        <v>30</v>
      </c>
      <c r="I9" s="46">
        <f t="shared" si="0"/>
        <v>23</v>
      </c>
      <c r="J9" s="46">
        <f t="shared" si="0"/>
        <v>22</v>
      </c>
      <c r="K9" s="46">
        <f t="shared" si="0"/>
        <v>21</v>
      </c>
      <c r="L9" s="46">
        <f t="shared" si="0"/>
        <v>20</v>
      </c>
      <c r="M9" s="46">
        <f t="shared" si="0"/>
        <v>19</v>
      </c>
      <c r="N9" s="46">
        <v>18</v>
      </c>
      <c r="O9" s="46">
        <v>30</v>
      </c>
      <c r="P9" s="46">
        <f t="shared" si="0"/>
        <v>17</v>
      </c>
      <c r="Q9" s="46">
        <f t="shared" si="0"/>
        <v>16</v>
      </c>
      <c r="R9" s="46">
        <f t="shared" si="0"/>
        <v>15</v>
      </c>
      <c r="S9" s="46">
        <f t="shared" si="0"/>
        <v>14</v>
      </c>
      <c r="T9" s="46">
        <f t="shared" si="0"/>
        <v>13</v>
      </c>
      <c r="U9" s="46">
        <v>12</v>
      </c>
      <c r="V9" s="46">
        <v>30</v>
      </c>
      <c r="W9" s="46">
        <f t="shared" si="0"/>
        <v>11</v>
      </c>
      <c r="X9" s="46">
        <f t="shared" si="0"/>
        <v>10</v>
      </c>
      <c r="Y9" s="46">
        <f t="shared" si="0"/>
        <v>9</v>
      </c>
      <c r="Z9" s="46">
        <f t="shared" si="0"/>
        <v>8</v>
      </c>
      <c r="AA9" s="46">
        <f t="shared" si="0"/>
        <v>7</v>
      </c>
      <c r="AB9" s="46">
        <v>6</v>
      </c>
      <c r="AC9" s="46">
        <v>30</v>
      </c>
      <c r="AD9" s="46">
        <f t="shared" si="0"/>
        <v>5</v>
      </c>
      <c r="AE9" s="46">
        <f t="shared" si="0"/>
        <v>4</v>
      </c>
      <c r="AF9" s="46">
        <f t="shared" si="0"/>
        <v>3</v>
      </c>
      <c r="AG9" s="46">
        <f t="shared" si="0"/>
        <v>2</v>
      </c>
      <c r="AH9" s="46">
        <f>1+AI9</f>
        <v>1</v>
      </c>
      <c r="AI9" s="46">
        <v>0</v>
      </c>
      <c r="AJ9" s="46">
        <v>30</v>
      </c>
      <c r="AK9" s="4"/>
    </row>
    <row r="10" spans="1:37" s="18" customFormat="1" ht="20.399999999999999" x14ac:dyDescent="0.2">
      <c r="A10" s="30" t="s">
        <v>0</v>
      </c>
      <c r="B10" s="31" t="s">
        <v>1</v>
      </c>
      <c r="C10" s="31" t="s">
        <v>35</v>
      </c>
      <c r="D10" s="31" t="s">
        <v>36</v>
      </c>
      <c r="E10" s="31"/>
      <c r="F10" s="52">
        <f>+AF7</f>
        <v>45992</v>
      </c>
      <c r="G10" s="52">
        <f>+F10+1</f>
        <v>45993</v>
      </c>
      <c r="H10" s="52">
        <f t="shared" ref="H10:AG10" si="1">+G10+1</f>
        <v>45994</v>
      </c>
      <c r="I10" s="52">
        <f t="shared" si="1"/>
        <v>45995</v>
      </c>
      <c r="J10" s="52">
        <f t="shared" si="1"/>
        <v>45996</v>
      </c>
      <c r="K10" s="52">
        <f t="shared" si="1"/>
        <v>45997</v>
      </c>
      <c r="L10" s="52">
        <f t="shared" si="1"/>
        <v>45998</v>
      </c>
      <c r="M10" s="52">
        <f t="shared" si="1"/>
        <v>45999</v>
      </c>
      <c r="N10" s="52">
        <f t="shared" si="1"/>
        <v>46000</v>
      </c>
      <c r="O10" s="52">
        <f t="shared" si="1"/>
        <v>46001</v>
      </c>
      <c r="P10" s="52">
        <f t="shared" si="1"/>
        <v>46002</v>
      </c>
      <c r="Q10" s="52">
        <f t="shared" si="1"/>
        <v>46003</v>
      </c>
      <c r="R10" s="52">
        <f t="shared" si="1"/>
        <v>46004</v>
      </c>
      <c r="S10" s="52">
        <f t="shared" si="1"/>
        <v>46005</v>
      </c>
      <c r="T10" s="52">
        <f t="shared" si="1"/>
        <v>46006</v>
      </c>
      <c r="U10" s="52">
        <f t="shared" si="1"/>
        <v>46007</v>
      </c>
      <c r="V10" s="52">
        <f t="shared" si="1"/>
        <v>46008</v>
      </c>
      <c r="W10" s="52">
        <f t="shared" si="1"/>
        <v>46009</v>
      </c>
      <c r="X10" s="52">
        <f t="shared" si="1"/>
        <v>46010</v>
      </c>
      <c r="Y10" s="52">
        <f t="shared" si="1"/>
        <v>46011</v>
      </c>
      <c r="Z10" s="52">
        <f t="shared" si="1"/>
        <v>46012</v>
      </c>
      <c r="AA10" s="52">
        <f t="shared" si="1"/>
        <v>46013</v>
      </c>
      <c r="AB10" s="52">
        <f t="shared" si="1"/>
        <v>46014</v>
      </c>
      <c r="AC10" s="52">
        <f t="shared" si="1"/>
        <v>46015</v>
      </c>
      <c r="AD10" s="52">
        <f t="shared" si="1"/>
        <v>46016</v>
      </c>
      <c r="AE10" s="52">
        <f t="shared" si="1"/>
        <v>46017</v>
      </c>
      <c r="AF10" s="52">
        <f t="shared" si="1"/>
        <v>46018</v>
      </c>
      <c r="AG10" s="52">
        <f t="shared" si="1"/>
        <v>46019</v>
      </c>
      <c r="AH10" s="52">
        <f t="shared" ref="AH10" si="2">+AG10+1</f>
        <v>46020</v>
      </c>
      <c r="AI10" s="52">
        <f t="shared" ref="AI10" si="3">+AH10+1</f>
        <v>46021</v>
      </c>
      <c r="AJ10" s="52">
        <f t="shared" ref="AJ10" si="4">+AI10+1</f>
        <v>46022</v>
      </c>
      <c r="AK10" s="30" t="s">
        <v>44</v>
      </c>
    </row>
    <row r="11" spans="1:37" s="18" customFormat="1" ht="27.75" customHeight="1" x14ac:dyDescent="0.2">
      <c r="A11" s="30"/>
      <c r="B11" s="31"/>
      <c r="C11" s="31"/>
      <c r="D11" s="31"/>
      <c r="E11" s="31"/>
      <c r="F11" s="53" t="str">
        <f>+TEXT(F10,"ddd")</f>
        <v>Mon</v>
      </c>
      <c r="G11" s="53" t="str">
        <f t="shared" ref="G11:AG11" si="5">+TEXT(G10,"ddd")</f>
        <v>Tue</v>
      </c>
      <c r="H11" s="53" t="str">
        <f t="shared" si="5"/>
        <v>Wed</v>
      </c>
      <c r="I11" s="53" t="str">
        <f t="shared" si="5"/>
        <v>Thu</v>
      </c>
      <c r="J11" s="53" t="str">
        <f t="shared" si="5"/>
        <v>Fri</v>
      </c>
      <c r="K11" s="53" t="str">
        <f t="shared" si="5"/>
        <v>Sat</v>
      </c>
      <c r="L11" s="53" t="str">
        <f t="shared" si="5"/>
        <v>Sun</v>
      </c>
      <c r="M11" s="53" t="str">
        <f t="shared" si="5"/>
        <v>Mon</v>
      </c>
      <c r="N11" s="53" t="str">
        <f t="shared" si="5"/>
        <v>Tue</v>
      </c>
      <c r="O11" s="53" t="str">
        <f t="shared" si="5"/>
        <v>Wed</v>
      </c>
      <c r="P11" s="53" t="str">
        <f t="shared" si="5"/>
        <v>Thu</v>
      </c>
      <c r="Q11" s="53" t="str">
        <f t="shared" si="5"/>
        <v>Fri</v>
      </c>
      <c r="R11" s="53" t="str">
        <f t="shared" si="5"/>
        <v>Sat</v>
      </c>
      <c r="S11" s="53" t="str">
        <f t="shared" si="5"/>
        <v>Sun</v>
      </c>
      <c r="T11" s="53" t="str">
        <f t="shared" si="5"/>
        <v>Mon</v>
      </c>
      <c r="U11" s="53" t="str">
        <f t="shared" si="5"/>
        <v>Tue</v>
      </c>
      <c r="V11" s="53" t="str">
        <f t="shared" si="5"/>
        <v>Wed</v>
      </c>
      <c r="W11" s="53" t="str">
        <f t="shared" si="5"/>
        <v>Thu</v>
      </c>
      <c r="X11" s="53" t="str">
        <f t="shared" si="5"/>
        <v>Fri</v>
      </c>
      <c r="Y11" s="53" t="str">
        <f t="shared" si="5"/>
        <v>Sat</v>
      </c>
      <c r="Z11" s="53" t="str">
        <f t="shared" si="5"/>
        <v>Sun</v>
      </c>
      <c r="AA11" s="53" t="str">
        <f t="shared" si="5"/>
        <v>Mon</v>
      </c>
      <c r="AB11" s="53" t="str">
        <f t="shared" si="5"/>
        <v>Tue</v>
      </c>
      <c r="AC11" s="53" t="str">
        <f t="shared" si="5"/>
        <v>Wed</v>
      </c>
      <c r="AD11" s="53" t="str">
        <f t="shared" si="5"/>
        <v>Thu</v>
      </c>
      <c r="AE11" s="53" t="str">
        <f t="shared" si="5"/>
        <v>Fri</v>
      </c>
      <c r="AF11" s="53" t="str">
        <f t="shared" si="5"/>
        <v>Sat</v>
      </c>
      <c r="AG11" s="53" t="str">
        <f t="shared" si="5"/>
        <v>Sun</v>
      </c>
      <c r="AH11" s="53" t="str">
        <f t="shared" ref="AH11:AJ11" si="6">+TEXT(AH10,"ddd")</f>
        <v>Mon</v>
      </c>
      <c r="AI11" s="53" t="str">
        <f t="shared" si="6"/>
        <v>Tue</v>
      </c>
      <c r="AJ11" s="53" t="str">
        <f t="shared" si="6"/>
        <v>Wed</v>
      </c>
      <c r="AK11" s="30"/>
    </row>
    <row r="12" spans="1:37" s="25" customFormat="1" ht="30.75" customHeight="1" x14ac:dyDescent="0.25">
      <c r="A12" s="32">
        <v>1</v>
      </c>
      <c r="B12" s="45" t="s">
        <v>31</v>
      </c>
      <c r="C12" s="51">
        <v>100259787050</v>
      </c>
      <c r="D12" s="58" t="s">
        <v>43</v>
      </c>
      <c r="E12" s="37" t="s">
        <v>33</v>
      </c>
      <c r="F12" s="54" t="str">
        <f t="shared" ref="F12:U16" si="7">+IF(F$11="SUN","WO","P")</f>
        <v>P</v>
      </c>
      <c r="G12" s="54" t="str">
        <f t="shared" si="7"/>
        <v>P</v>
      </c>
      <c r="H12" s="54" t="str">
        <f t="shared" si="7"/>
        <v>P</v>
      </c>
      <c r="I12" s="54" t="str">
        <f t="shared" si="7"/>
        <v>P</v>
      </c>
      <c r="J12" s="54" t="str">
        <f t="shared" si="7"/>
        <v>P</v>
      </c>
      <c r="K12" s="54" t="str">
        <f t="shared" si="7"/>
        <v>P</v>
      </c>
      <c r="L12" s="54" t="str">
        <f t="shared" si="7"/>
        <v>WO</v>
      </c>
      <c r="M12" s="54" t="str">
        <f t="shared" si="7"/>
        <v>P</v>
      </c>
      <c r="N12" s="54" t="str">
        <f t="shared" si="7"/>
        <v>P</v>
      </c>
      <c r="O12" s="54" t="str">
        <f t="shared" si="7"/>
        <v>P</v>
      </c>
      <c r="P12" s="54" t="str">
        <f t="shared" si="7"/>
        <v>P</v>
      </c>
      <c r="Q12" s="54" t="str">
        <f t="shared" si="7"/>
        <v>P</v>
      </c>
      <c r="R12" s="54" t="str">
        <f t="shared" si="7"/>
        <v>P</v>
      </c>
      <c r="S12" s="54" t="str">
        <f t="shared" si="7"/>
        <v>WO</v>
      </c>
      <c r="T12" s="54" t="str">
        <f t="shared" si="7"/>
        <v>P</v>
      </c>
      <c r="U12" s="54" t="str">
        <f t="shared" si="7"/>
        <v>P</v>
      </c>
      <c r="V12" s="54" t="str">
        <f t="shared" ref="V12:AE16" si="8">+IF(V$11="SUN","WO","P")</f>
        <v>P</v>
      </c>
      <c r="W12" s="54" t="str">
        <f t="shared" si="8"/>
        <v>P</v>
      </c>
      <c r="X12" s="54" t="str">
        <f t="shared" si="8"/>
        <v>P</v>
      </c>
      <c r="Y12" s="54" t="str">
        <f t="shared" si="8"/>
        <v>P</v>
      </c>
      <c r="Z12" s="54" t="str">
        <f t="shared" si="8"/>
        <v>WO</v>
      </c>
      <c r="AA12" s="54" t="str">
        <f t="shared" si="8"/>
        <v>P</v>
      </c>
      <c r="AB12" s="54" t="str">
        <f t="shared" si="8"/>
        <v>P</v>
      </c>
      <c r="AC12" s="54" t="str">
        <f t="shared" si="8"/>
        <v>P</v>
      </c>
      <c r="AD12" s="54" t="str">
        <f t="shared" si="8"/>
        <v>P</v>
      </c>
      <c r="AE12" s="54" t="str">
        <f t="shared" si="8"/>
        <v>P</v>
      </c>
      <c r="AF12" s="54" t="str">
        <f t="shared" ref="AF12:AF16" si="9">+IF(DAY(AF$10)&lt;27,"-",IF(AF$11="Sun","WO","P"))</f>
        <v>P</v>
      </c>
      <c r="AG12" s="54" t="str">
        <f t="shared" ref="AG12:AG16" si="10">+IF(DAY(AG$10)&lt;27,"-",IF(AG$11="Sun","WO","P"))</f>
        <v>WO</v>
      </c>
      <c r="AH12" s="54" t="str">
        <f t="shared" ref="AH12:AJ16" si="11">+IF(DAY(AH$10)&lt;27,"-",IF(AH$11="Sun","WO","P"))</f>
        <v>P</v>
      </c>
      <c r="AI12" s="54" t="str">
        <f t="shared" si="11"/>
        <v>P</v>
      </c>
      <c r="AJ12" s="54" t="str">
        <f t="shared" si="11"/>
        <v>P</v>
      </c>
      <c r="AK12" s="32">
        <f t="shared" ref="AK12:AK16" si="12">+COUNTIF(F12:AJ12,"P")</f>
        <v>27</v>
      </c>
    </row>
    <row r="13" spans="1:37" s="25" customFormat="1" ht="30.75" customHeight="1" x14ac:dyDescent="0.25">
      <c r="A13" s="29">
        <f>+A12+1</f>
        <v>2</v>
      </c>
      <c r="B13" s="45" t="s">
        <v>37</v>
      </c>
      <c r="C13" s="51">
        <v>101425551491</v>
      </c>
      <c r="D13" s="58" t="s">
        <v>43</v>
      </c>
      <c r="E13" s="37" t="s">
        <v>33</v>
      </c>
      <c r="F13" s="54" t="str">
        <f t="shared" si="7"/>
        <v>P</v>
      </c>
      <c r="G13" s="54" t="str">
        <f t="shared" si="7"/>
        <v>P</v>
      </c>
      <c r="H13" s="54" t="str">
        <f t="shared" si="7"/>
        <v>P</v>
      </c>
      <c r="I13" s="54" t="str">
        <f t="shared" si="7"/>
        <v>P</v>
      </c>
      <c r="J13" s="54" t="str">
        <f t="shared" si="7"/>
        <v>P</v>
      </c>
      <c r="K13" s="54" t="str">
        <f t="shared" si="7"/>
        <v>P</v>
      </c>
      <c r="L13" s="54" t="str">
        <f t="shared" si="7"/>
        <v>WO</v>
      </c>
      <c r="M13" s="54" t="str">
        <f t="shared" si="7"/>
        <v>P</v>
      </c>
      <c r="N13" s="54" t="str">
        <f t="shared" si="7"/>
        <v>P</v>
      </c>
      <c r="O13" s="54" t="str">
        <f t="shared" si="7"/>
        <v>P</v>
      </c>
      <c r="P13" s="54" t="str">
        <f t="shared" si="7"/>
        <v>P</v>
      </c>
      <c r="Q13" s="54" t="str">
        <f t="shared" si="7"/>
        <v>P</v>
      </c>
      <c r="R13" s="54" t="str">
        <f t="shared" si="7"/>
        <v>P</v>
      </c>
      <c r="S13" s="54" t="str">
        <f t="shared" si="7"/>
        <v>WO</v>
      </c>
      <c r="T13" s="54" t="str">
        <f t="shared" si="7"/>
        <v>P</v>
      </c>
      <c r="U13" s="54" t="str">
        <f t="shared" si="7"/>
        <v>P</v>
      </c>
      <c r="V13" s="54" t="str">
        <f t="shared" si="8"/>
        <v>P</v>
      </c>
      <c r="W13" s="54" t="str">
        <f t="shared" si="8"/>
        <v>P</v>
      </c>
      <c r="X13" s="54" t="str">
        <f t="shared" si="8"/>
        <v>P</v>
      </c>
      <c r="Y13" s="54" t="str">
        <f t="shared" si="8"/>
        <v>P</v>
      </c>
      <c r="Z13" s="54" t="str">
        <f t="shared" si="8"/>
        <v>WO</v>
      </c>
      <c r="AA13" s="54" t="str">
        <f t="shared" si="8"/>
        <v>P</v>
      </c>
      <c r="AB13" s="54" t="str">
        <f t="shared" si="8"/>
        <v>P</v>
      </c>
      <c r="AC13" s="54" t="str">
        <f t="shared" si="8"/>
        <v>P</v>
      </c>
      <c r="AD13" s="54" t="str">
        <f t="shared" si="8"/>
        <v>P</v>
      </c>
      <c r="AE13" s="54" t="str">
        <f t="shared" si="8"/>
        <v>P</v>
      </c>
      <c r="AF13" s="54" t="str">
        <f t="shared" si="9"/>
        <v>P</v>
      </c>
      <c r="AG13" s="54" t="str">
        <f t="shared" si="10"/>
        <v>WO</v>
      </c>
      <c r="AH13" s="54" t="str">
        <f t="shared" si="11"/>
        <v>P</v>
      </c>
      <c r="AI13" s="54" t="str">
        <f t="shared" si="11"/>
        <v>P</v>
      </c>
      <c r="AJ13" s="54" t="str">
        <f t="shared" si="11"/>
        <v>P</v>
      </c>
      <c r="AK13" s="32">
        <f t="shared" si="12"/>
        <v>27</v>
      </c>
    </row>
    <row r="14" spans="1:37" s="26" customFormat="1" ht="30.75" customHeight="1" x14ac:dyDescent="0.25">
      <c r="A14" s="29">
        <f t="shared" ref="A14:A16" si="13">+A13+1</f>
        <v>3</v>
      </c>
      <c r="B14" s="45" t="s">
        <v>45</v>
      </c>
      <c r="C14" s="51">
        <v>101425356506</v>
      </c>
      <c r="D14" s="58">
        <v>3912316794</v>
      </c>
      <c r="E14" s="47" t="s">
        <v>34</v>
      </c>
      <c r="F14" s="54" t="str">
        <f t="shared" si="7"/>
        <v>P</v>
      </c>
      <c r="G14" s="54" t="str">
        <f t="shared" si="7"/>
        <v>P</v>
      </c>
      <c r="H14" s="54" t="str">
        <f t="shared" si="7"/>
        <v>P</v>
      </c>
      <c r="I14" s="54" t="str">
        <f t="shared" si="7"/>
        <v>P</v>
      </c>
      <c r="J14" s="54" t="str">
        <f t="shared" si="7"/>
        <v>P</v>
      </c>
      <c r="K14" s="54" t="str">
        <f t="shared" si="7"/>
        <v>P</v>
      </c>
      <c r="L14" s="54" t="str">
        <f t="shared" si="7"/>
        <v>WO</v>
      </c>
      <c r="M14" s="54" t="str">
        <f t="shared" si="7"/>
        <v>P</v>
      </c>
      <c r="N14" s="54" t="str">
        <f t="shared" si="7"/>
        <v>P</v>
      </c>
      <c r="O14" s="54" t="str">
        <f t="shared" si="7"/>
        <v>P</v>
      </c>
      <c r="P14" s="54" t="str">
        <f t="shared" si="7"/>
        <v>P</v>
      </c>
      <c r="Q14" s="54" t="str">
        <f t="shared" si="7"/>
        <v>P</v>
      </c>
      <c r="R14" s="54" t="str">
        <f t="shared" si="7"/>
        <v>P</v>
      </c>
      <c r="S14" s="54" t="str">
        <f t="shared" si="7"/>
        <v>WO</v>
      </c>
      <c r="T14" s="54" t="str">
        <f t="shared" si="7"/>
        <v>P</v>
      </c>
      <c r="U14" s="54" t="str">
        <f t="shared" si="7"/>
        <v>P</v>
      </c>
      <c r="V14" s="54" t="str">
        <f t="shared" si="8"/>
        <v>P</v>
      </c>
      <c r="W14" s="54" t="str">
        <f t="shared" si="8"/>
        <v>P</v>
      </c>
      <c r="X14" s="54" t="str">
        <f t="shared" si="8"/>
        <v>P</v>
      </c>
      <c r="Y14" s="54" t="str">
        <f t="shared" si="8"/>
        <v>P</v>
      </c>
      <c r="Z14" s="54" t="str">
        <f t="shared" si="8"/>
        <v>WO</v>
      </c>
      <c r="AA14" s="54" t="str">
        <f t="shared" si="8"/>
        <v>P</v>
      </c>
      <c r="AB14" s="54" t="str">
        <f t="shared" si="8"/>
        <v>P</v>
      </c>
      <c r="AC14" s="54" t="str">
        <f t="shared" si="8"/>
        <v>P</v>
      </c>
      <c r="AD14" s="54" t="str">
        <f t="shared" si="8"/>
        <v>P</v>
      </c>
      <c r="AE14" s="54" t="str">
        <f t="shared" si="8"/>
        <v>P</v>
      </c>
      <c r="AF14" s="54" t="str">
        <f t="shared" si="9"/>
        <v>P</v>
      </c>
      <c r="AG14" s="54" t="str">
        <f t="shared" si="10"/>
        <v>WO</v>
      </c>
      <c r="AH14" s="54" t="str">
        <f t="shared" si="11"/>
        <v>P</v>
      </c>
      <c r="AI14" s="54" t="str">
        <f t="shared" si="11"/>
        <v>P</v>
      </c>
      <c r="AJ14" s="54" t="str">
        <f t="shared" si="11"/>
        <v>P</v>
      </c>
      <c r="AK14" s="32">
        <f t="shared" si="12"/>
        <v>27</v>
      </c>
    </row>
    <row r="15" spans="1:37" s="25" customFormat="1" ht="30.75" customHeight="1" x14ac:dyDescent="0.25">
      <c r="A15" s="29">
        <f t="shared" si="13"/>
        <v>4</v>
      </c>
      <c r="B15" s="45" t="s">
        <v>32</v>
      </c>
      <c r="C15" s="51">
        <v>101424648667</v>
      </c>
      <c r="D15" s="58">
        <v>3910321237</v>
      </c>
      <c r="E15" s="47" t="s">
        <v>34</v>
      </c>
      <c r="F15" s="54" t="str">
        <f t="shared" si="7"/>
        <v>P</v>
      </c>
      <c r="G15" s="54" t="str">
        <f t="shared" si="7"/>
        <v>P</v>
      </c>
      <c r="H15" s="54" t="str">
        <f t="shared" si="7"/>
        <v>P</v>
      </c>
      <c r="I15" s="54" t="str">
        <f t="shared" si="7"/>
        <v>P</v>
      </c>
      <c r="J15" s="54" t="str">
        <f t="shared" si="7"/>
        <v>P</v>
      </c>
      <c r="K15" s="54" t="str">
        <f t="shared" si="7"/>
        <v>P</v>
      </c>
      <c r="L15" s="54" t="str">
        <f t="shared" si="7"/>
        <v>WO</v>
      </c>
      <c r="M15" s="54" t="str">
        <f t="shared" si="7"/>
        <v>P</v>
      </c>
      <c r="N15" s="54" t="str">
        <f t="shared" si="7"/>
        <v>P</v>
      </c>
      <c r="O15" s="54" t="str">
        <f t="shared" si="7"/>
        <v>P</v>
      </c>
      <c r="P15" s="54" t="str">
        <f t="shared" si="7"/>
        <v>P</v>
      </c>
      <c r="Q15" s="54" t="str">
        <f t="shared" si="7"/>
        <v>P</v>
      </c>
      <c r="R15" s="54" t="str">
        <f t="shared" si="7"/>
        <v>P</v>
      </c>
      <c r="S15" s="54" t="str">
        <f t="shared" si="7"/>
        <v>WO</v>
      </c>
      <c r="T15" s="54" t="str">
        <f t="shared" si="7"/>
        <v>P</v>
      </c>
      <c r="U15" s="54" t="str">
        <f t="shared" si="7"/>
        <v>P</v>
      </c>
      <c r="V15" s="54" t="str">
        <f t="shared" si="8"/>
        <v>P</v>
      </c>
      <c r="W15" s="54" t="str">
        <f t="shared" si="8"/>
        <v>P</v>
      </c>
      <c r="X15" s="54" t="str">
        <f t="shared" si="8"/>
        <v>P</v>
      </c>
      <c r="Y15" s="54" t="str">
        <f t="shared" si="8"/>
        <v>P</v>
      </c>
      <c r="Z15" s="54" t="str">
        <f t="shared" si="8"/>
        <v>WO</v>
      </c>
      <c r="AA15" s="54" t="str">
        <f t="shared" si="8"/>
        <v>P</v>
      </c>
      <c r="AB15" s="54" t="str">
        <f t="shared" si="8"/>
        <v>P</v>
      </c>
      <c r="AC15" s="54" t="str">
        <f t="shared" si="8"/>
        <v>P</v>
      </c>
      <c r="AD15" s="54" t="str">
        <f t="shared" si="8"/>
        <v>P</v>
      </c>
      <c r="AE15" s="54" t="str">
        <f t="shared" si="8"/>
        <v>P</v>
      </c>
      <c r="AF15" s="54" t="str">
        <f t="shared" si="9"/>
        <v>P</v>
      </c>
      <c r="AG15" s="54" t="str">
        <f t="shared" si="10"/>
        <v>WO</v>
      </c>
      <c r="AH15" s="54" t="str">
        <f t="shared" si="11"/>
        <v>P</v>
      </c>
      <c r="AI15" s="54" t="str">
        <f t="shared" si="11"/>
        <v>P</v>
      </c>
      <c r="AJ15" s="54" t="str">
        <f t="shared" si="11"/>
        <v>P</v>
      </c>
      <c r="AK15" s="32">
        <f t="shared" si="12"/>
        <v>27</v>
      </c>
    </row>
    <row r="16" spans="1:37" s="25" customFormat="1" ht="30.75" customHeight="1" x14ac:dyDescent="0.25">
      <c r="A16" s="29">
        <f t="shared" si="13"/>
        <v>5</v>
      </c>
      <c r="B16" s="45" t="s">
        <v>46</v>
      </c>
      <c r="C16" s="51">
        <v>101753186346</v>
      </c>
      <c r="D16" s="58">
        <v>3910965549</v>
      </c>
      <c r="E16" s="47" t="s">
        <v>34</v>
      </c>
      <c r="F16" s="54" t="str">
        <f t="shared" si="7"/>
        <v>P</v>
      </c>
      <c r="G16" s="54" t="str">
        <f t="shared" si="7"/>
        <v>P</v>
      </c>
      <c r="H16" s="54" t="str">
        <f t="shared" si="7"/>
        <v>P</v>
      </c>
      <c r="I16" s="54" t="str">
        <f t="shared" si="7"/>
        <v>P</v>
      </c>
      <c r="J16" s="54" t="str">
        <f t="shared" si="7"/>
        <v>P</v>
      </c>
      <c r="K16" s="54" t="str">
        <f t="shared" si="7"/>
        <v>P</v>
      </c>
      <c r="L16" s="54" t="str">
        <f t="shared" si="7"/>
        <v>WO</v>
      </c>
      <c r="M16" s="54" t="str">
        <f t="shared" si="7"/>
        <v>P</v>
      </c>
      <c r="N16" s="54" t="str">
        <f t="shared" si="7"/>
        <v>P</v>
      </c>
      <c r="O16" s="54" t="str">
        <f t="shared" si="7"/>
        <v>P</v>
      </c>
      <c r="P16" s="54" t="str">
        <f t="shared" si="7"/>
        <v>P</v>
      </c>
      <c r="Q16" s="54" t="str">
        <f t="shared" si="7"/>
        <v>P</v>
      </c>
      <c r="R16" s="54" t="str">
        <f t="shared" si="7"/>
        <v>P</v>
      </c>
      <c r="S16" s="54" t="str">
        <f t="shared" si="7"/>
        <v>WO</v>
      </c>
      <c r="T16" s="54" t="str">
        <f t="shared" si="7"/>
        <v>P</v>
      </c>
      <c r="U16" s="54" t="str">
        <f t="shared" si="7"/>
        <v>P</v>
      </c>
      <c r="V16" s="54" t="str">
        <f t="shared" si="8"/>
        <v>P</v>
      </c>
      <c r="W16" s="54" t="str">
        <f t="shared" si="8"/>
        <v>P</v>
      </c>
      <c r="X16" s="54" t="str">
        <f t="shared" si="8"/>
        <v>P</v>
      </c>
      <c r="Y16" s="54" t="str">
        <f t="shared" si="8"/>
        <v>P</v>
      </c>
      <c r="Z16" s="54" t="str">
        <f t="shared" si="8"/>
        <v>WO</v>
      </c>
      <c r="AA16" s="54" t="str">
        <f t="shared" si="8"/>
        <v>P</v>
      </c>
      <c r="AB16" s="54" t="str">
        <f t="shared" si="8"/>
        <v>P</v>
      </c>
      <c r="AC16" s="54" t="str">
        <f t="shared" si="8"/>
        <v>P</v>
      </c>
      <c r="AD16" s="54" t="str">
        <f t="shared" si="8"/>
        <v>P</v>
      </c>
      <c r="AE16" s="54" t="str">
        <f t="shared" si="8"/>
        <v>P</v>
      </c>
      <c r="AF16" s="54" t="str">
        <f t="shared" si="9"/>
        <v>P</v>
      </c>
      <c r="AG16" s="54" t="str">
        <f t="shared" si="10"/>
        <v>WO</v>
      </c>
      <c r="AH16" s="54" t="str">
        <f t="shared" si="11"/>
        <v>P</v>
      </c>
      <c r="AI16" s="54" t="str">
        <f t="shared" si="11"/>
        <v>P</v>
      </c>
      <c r="AJ16" s="54" t="str">
        <f t="shared" si="11"/>
        <v>P</v>
      </c>
      <c r="AK16" s="32">
        <f t="shared" si="12"/>
        <v>27</v>
      </c>
    </row>
    <row r="17" spans="1:37" s="25" customFormat="1" ht="12" customHeight="1" x14ac:dyDescent="0.25">
      <c r="A17" s="29"/>
      <c r="B17" s="27"/>
      <c r="C17" s="27"/>
      <c r="D17" s="27"/>
      <c r="E17" s="37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32"/>
    </row>
    <row r="18" spans="1:37" s="20" customFormat="1" ht="24" customHeight="1" x14ac:dyDescent="0.2">
      <c r="A18" s="61"/>
      <c r="B18" s="60" t="s">
        <v>29</v>
      </c>
      <c r="C18" s="60"/>
      <c r="D18" s="60"/>
      <c r="E18" s="62"/>
      <c r="F18" s="86">
        <f t="shared" ref="F18:AJ18" si="14">+COUNTIF(F12:F17,"P")</f>
        <v>5</v>
      </c>
      <c r="G18" s="86">
        <f t="shared" si="14"/>
        <v>5</v>
      </c>
      <c r="H18" s="86">
        <f t="shared" si="14"/>
        <v>5</v>
      </c>
      <c r="I18" s="86">
        <f t="shared" si="14"/>
        <v>5</v>
      </c>
      <c r="J18" s="86">
        <f t="shared" si="14"/>
        <v>5</v>
      </c>
      <c r="K18" s="86">
        <f t="shared" si="14"/>
        <v>5</v>
      </c>
      <c r="L18" s="86">
        <f t="shared" si="14"/>
        <v>0</v>
      </c>
      <c r="M18" s="86">
        <f t="shared" si="14"/>
        <v>5</v>
      </c>
      <c r="N18" s="86">
        <f t="shared" si="14"/>
        <v>5</v>
      </c>
      <c r="O18" s="86">
        <f t="shared" si="14"/>
        <v>5</v>
      </c>
      <c r="P18" s="86">
        <f t="shared" si="14"/>
        <v>5</v>
      </c>
      <c r="Q18" s="86">
        <f t="shared" si="14"/>
        <v>5</v>
      </c>
      <c r="R18" s="86">
        <f t="shared" si="14"/>
        <v>5</v>
      </c>
      <c r="S18" s="86">
        <f t="shared" si="14"/>
        <v>0</v>
      </c>
      <c r="T18" s="86">
        <f t="shared" si="14"/>
        <v>5</v>
      </c>
      <c r="U18" s="86">
        <f t="shared" si="14"/>
        <v>5</v>
      </c>
      <c r="V18" s="86">
        <f t="shared" si="14"/>
        <v>5</v>
      </c>
      <c r="W18" s="86">
        <f t="shared" si="14"/>
        <v>5</v>
      </c>
      <c r="X18" s="86">
        <f t="shared" si="14"/>
        <v>5</v>
      </c>
      <c r="Y18" s="86">
        <f t="shared" si="14"/>
        <v>5</v>
      </c>
      <c r="Z18" s="86">
        <f t="shared" si="14"/>
        <v>0</v>
      </c>
      <c r="AA18" s="86">
        <f t="shared" si="14"/>
        <v>5</v>
      </c>
      <c r="AB18" s="86">
        <f t="shared" si="14"/>
        <v>5</v>
      </c>
      <c r="AC18" s="86">
        <f t="shared" si="14"/>
        <v>5</v>
      </c>
      <c r="AD18" s="86">
        <f t="shared" si="14"/>
        <v>5</v>
      </c>
      <c r="AE18" s="86">
        <f t="shared" si="14"/>
        <v>5</v>
      </c>
      <c r="AF18" s="86">
        <f t="shared" si="14"/>
        <v>5</v>
      </c>
      <c r="AG18" s="86">
        <f t="shared" si="14"/>
        <v>0</v>
      </c>
      <c r="AH18" s="86">
        <f t="shared" si="14"/>
        <v>5</v>
      </c>
      <c r="AI18" s="86">
        <f t="shared" si="14"/>
        <v>5</v>
      </c>
      <c r="AJ18" s="86">
        <f t="shared" si="14"/>
        <v>5</v>
      </c>
      <c r="AK18" s="87">
        <f>SUM(AK12:AK17)</f>
        <v>135</v>
      </c>
    </row>
    <row r="19" spans="1:37" s="20" customFormat="1" ht="10.199999999999999" x14ac:dyDescent="0.2">
      <c r="E19" s="38"/>
    </row>
    <row r="20" spans="1:37" s="20" customFormat="1" ht="10.199999999999999" x14ac:dyDescent="0.2">
      <c r="E20" s="38"/>
    </row>
    <row r="21" spans="1:37" s="20" customFormat="1" ht="10.199999999999999" x14ac:dyDescent="0.2">
      <c r="E21" s="38"/>
    </row>
    <row r="22" spans="1:37" s="20" customFormat="1" ht="10.199999999999999" x14ac:dyDescent="0.2">
      <c r="E22" s="38"/>
    </row>
    <row r="23" spans="1:37" s="20" customFormat="1" ht="10.199999999999999" x14ac:dyDescent="0.2">
      <c r="E23" s="38"/>
    </row>
    <row r="24" spans="1:37" s="20" customFormat="1" ht="10.199999999999999" x14ac:dyDescent="0.2">
      <c r="E24" s="38"/>
    </row>
    <row r="25" spans="1:37" s="20" customFormat="1" ht="10.199999999999999" x14ac:dyDescent="0.2">
      <c r="E25" s="38"/>
    </row>
    <row r="26" spans="1:37" s="20" customFormat="1" ht="10.199999999999999" x14ac:dyDescent="0.2">
      <c r="E26" s="38"/>
    </row>
    <row r="27" spans="1:37" s="20" customFormat="1" ht="10.199999999999999" x14ac:dyDescent="0.2">
      <c r="E27" s="38"/>
    </row>
    <row r="28" spans="1:37" s="20" customFormat="1" ht="10.199999999999999" x14ac:dyDescent="0.2">
      <c r="B28" s="20" t="s">
        <v>45</v>
      </c>
      <c r="C28" s="20">
        <v>101425356506</v>
      </c>
      <c r="D28" s="20">
        <v>3912316794</v>
      </c>
      <c r="E28" s="38"/>
    </row>
    <row r="29" spans="1:37" s="20" customFormat="1" ht="10.199999999999999" x14ac:dyDescent="0.2">
      <c r="B29" s="20" t="s">
        <v>32</v>
      </c>
      <c r="C29" s="20">
        <v>101424648667</v>
      </c>
      <c r="D29" s="20">
        <v>3910321237</v>
      </c>
      <c r="E29" s="38"/>
    </row>
    <row r="30" spans="1:37" s="20" customFormat="1" ht="10.199999999999999" x14ac:dyDescent="0.2">
      <c r="B30" s="20" t="s">
        <v>42</v>
      </c>
      <c r="C30" s="20">
        <v>101753186346</v>
      </c>
      <c r="D30" s="20">
        <v>3910965549</v>
      </c>
      <c r="E30" s="38"/>
    </row>
    <row r="31" spans="1:37" s="20" customFormat="1" ht="10.199999999999999" x14ac:dyDescent="0.2">
      <c r="E31" s="38"/>
    </row>
  </sheetData>
  <mergeCells count="3">
    <mergeCell ref="B3:E3"/>
    <mergeCell ref="B4:AK4"/>
    <mergeCell ref="AF7:AJ7"/>
  </mergeCells>
  <conditionalFormatting sqref="F12:AJ16">
    <cfRule type="cellIs" dxfId="2" priority="6" operator="equal">
      <formula>"A"</formula>
    </cfRule>
  </conditionalFormatting>
  <conditionalFormatting sqref="F11:AJ11">
    <cfRule type="cellIs" dxfId="1" priority="3" operator="equal">
      <formula>"SUN"</formula>
    </cfRule>
  </conditionalFormatting>
  <conditionalFormatting sqref="AJ11">
    <cfRule type="cellIs" dxfId="0" priority="1" operator="equal">
      <formula>"SUN"</formula>
    </cfRule>
  </conditionalFormatting>
  <dataValidations count="1">
    <dataValidation type="list" allowBlank="1" showInputMessage="1" showErrorMessage="1" sqref="E12:E17">
      <formula1>$R$6:$R$7</formula1>
    </dataValidation>
  </dataValidations>
  <printOptions horizontalCentered="1"/>
  <pageMargins left="0" right="0" top="0" bottom="0" header="0" footer="0"/>
  <pageSetup paperSize="9" scale="81" fitToHeight="2" orientation="landscape" r:id="rId1"/>
  <headerFooter alignWithMargins="0"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zoomScaleNormal="100" zoomScaleSheetLayoutView="100" workbookViewId="0">
      <selection activeCell="A17" sqref="A17"/>
    </sheetView>
  </sheetViews>
  <sheetFormatPr defaultColWidth="9.109375" defaultRowHeight="34.5" customHeight="1" x14ac:dyDescent="0.25"/>
  <cols>
    <col min="1" max="1" width="4.5546875" style="3" bestFit="1" customWidth="1"/>
    <col min="2" max="2" width="25.109375" style="3" customWidth="1"/>
    <col min="3" max="3" width="7" style="3" customWidth="1"/>
    <col min="4" max="4" width="7.88671875" style="3" bestFit="1" customWidth="1"/>
    <col min="5" max="5" width="7.88671875" style="3" customWidth="1"/>
    <col min="6" max="6" width="8.44140625" style="14" bestFit="1" customWidth="1"/>
    <col min="7" max="7" width="7.88671875" style="3" bestFit="1" customWidth="1"/>
    <col min="8" max="8" width="5.33203125" style="3" customWidth="1"/>
    <col min="9" max="9" width="8" style="3" bestFit="1" customWidth="1"/>
    <col min="10" max="10" width="6.6640625" style="3" bestFit="1" customWidth="1"/>
    <col min="11" max="11" width="6" style="3" customWidth="1"/>
    <col min="12" max="12" width="5.5546875" style="3" bestFit="1" customWidth="1"/>
    <col min="13" max="13" width="6" style="3" bestFit="1" customWidth="1"/>
    <col min="14" max="14" width="5.109375" style="3" customWidth="1"/>
    <col min="15" max="15" width="10" style="3" bestFit="1" customWidth="1"/>
    <col min="16" max="16" width="11.44140625" style="3" bestFit="1" customWidth="1"/>
    <col min="17" max="17" width="16.109375" style="3" customWidth="1"/>
    <col min="18" max="18" width="16.88671875" style="3" bestFit="1" customWidth="1"/>
    <col min="19" max="19" width="15.5546875" style="3" bestFit="1" customWidth="1"/>
    <col min="20" max="20" width="13.109375" style="3" bestFit="1" customWidth="1"/>
    <col min="21" max="21" width="19.21875" style="3" customWidth="1"/>
    <col min="22" max="16384" width="9.109375" style="3"/>
  </cols>
  <sheetData>
    <row r="1" spans="1:23" s="7" customFormat="1" ht="13.2" x14ac:dyDescent="0.25">
      <c r="A1" s="74" t="s">
        <v>3</v>
      </c>
      <c r="B1" s="75"/>
      <c r="C1" s="76" t="s">
        <v>4</v>
      </c>
      <c r="D1" s="77"/>
      <c r="E1" s="77"/>
      <c r="F1" s="77"/>
      <c r="G1" s="77"/>
      <c r="H1" s="77"/>
      <c r="I1" s="77"/>
      <c r="U1" s="59"/>
    </row>
    <row r="2" spans="1:23" s="7" customFormat="1" ht="13.2" x14ac:dyDescent="0.25">
      <c r="F2" s="12"/>
      <c r="U2" s="59"/>
    </row>
    <row r="3" spans="1:23" s="7" customFormat="1" ht="13.2" x14ac:dyDescent="0.25">
      <c r="A3" s="79" t="s">
        <v>5</v>
      </c>
      <c r="B3" s="79"/>
      <c r="D3" s="8" t="str">
        <f>+'Attendance Sheet'!C5</f>
        <v xml:space="preserve"> MS A To Z Make House Easy PVT.LTD.</v>
      </c>
      <c r="F3" s="13"/>
      <c r="G3" s="8"/>
      <c r="H3" s="9"/>
      <c r="L3" s="79"/>
      <c r="M3" s="79"/>
      <c r="N3" s="79"/>
      <c r="O3" s="79"/>
      <c r="P3" s="79"/>
      <c r="Q3" s="9"/>
      <c r="R3" s="9"/>
      <c r="U3" s="59"/>
    </row>
    <row r="4" spans="1:23" s="7" customFormat="1" ht="13.2" x14ac:dyDescent="0.25">
      <c r="D4" s="8" t="str">
        <f>+'Attendance Sheet'!C6</f>
        <v>SY.NO.1557,Plot no.41/B, Near Unique hospital,</v>
      </c>
      <c r="F4" s="13"/>
      <c r="G4" s="8"/>
      <c r="H4" s="9"/>
      <c r="L4" s="12"/>
      <c r="Q4" s="9"/>
      <c r="R4" s="8"/>
      <c r="U4" s="59"/>
    </row>
    <row r="5" spans="1:23" s="7" customFormat="1" ht="13.2" x14ac:dyDescent="0.25">
      <c r="D5" s="8" t="str">
        <f>+'Attendance Sheet'!C7</f>
        <v>Rupali Nehar , BRTS Main Road , Ambanagar,</v>
      </c>
      <c r="F5" s="13"/>
      <c r="G5" s="8"/>
      <c r="H5" s="9"/>
      <c r="K5" s="8"/>
      <c r="M5" s="8"/>
      <c r="N5" s="8"/>
      <c r="O5" s="8"/>
      <c r="P5" s="8" t="s">
        <v>6</v>
      </c>
      <c r="Q5" s="50">
        <f>+'Attendance Sheet'!AF7</f>
        <v>45992</v>
      </c>
      <c r="R5" s="64"/>
      <c r="S5" s="49"/>
      <c r="T5" s="49"/>
      <c r="U5" s="49"/>
      <c r="V5" s="49"/>
    </row>
    <row r="6" spans="1:23" s="7" customFormat="1" ht="13.2" x14ac:dyDescent="0.25">
      <c r="D6" s="8" t="str">
        <f>+'Attendance Sheet'!C8</f>
        <v>Surat-395002</v>
      </c>
      <c r="F6" s="56">
        <f>+NETWORKDAYS.INTL('Attendance Sheet'!AF7,EOMONTH('Attendance Sheet'!AF7,0),11)</f>
        <v>27</v>
      </c>
      <c r="G6" s="8"/>
      <c r="H6" s="9"/>
      <c r="K6" s="8"/>
      <c r="L6" s="8"/>
      <c r="M6" s="8"/>
      <c r="N6" s="8"/>
      <c r="P6" s="10"/>
      <c r="Q6" s="10"/>
      <c r="R6" s="10"/>
      <c r="U6" s="59"/>
    </row>
    <row r="7" spans="1:23" s="7" customFormat="1" ht="22.8" x14ac:dyDescent="0.25">
      <c r="A7" s="78" t="s">
        <v>7</v>
      </c>
      <c r="B7" s="73" t="s">
        <v>8</v>
      </c>
      <c r="C7" s="73" t="s">
        <v>9</v>
      </c>
      <c r="D7" s="11"/>
      <c r="E7" s="73" t="s">
        <v>10</v>
      </c>
      <c r="F7" s="80" t="s">
        <v>11</v>
      </c>
      <c r="G7" s="81"/>
      <c r="H7" s="82"/>
      <c r="I7" s="17" t="s">
        <v>12</v>
      </c>
      <c r="J7" s="83" t="s">
        <v>13</v>
      </c>
      <c r="K7" s="84"/>
      <c r="L7" s="84"/>
      <c r="M7" s="85"/>
      <c r="N7" s="17"/>
      <c r="O7" s="17" t="s">
        <v>14</v>
      </c>
      <c r="P7" s="17" t="s">
        <v>15</v>
      </c>
      <c r="Q7" s="71" t="s">
        <v>16</v>
      </c>
      <c r="R7" s="71" t="s">
        <v>17</v>
      </c>
      <c r="U7" s="59"/>
    </row>
    <row r="8" spans="1:23" s="7" customFormat="1" ht="22.8" x14ac:dyDescent="0.25">
      <c r="A8" s="78"/>
      <c r="B8" s="73"/>
      <c r="C8" s="73"/>
      <c r="D8" s="11" t="s">
        <v>24</v>
      </c>
      <c r="E8" s="73"/>
      <c r="F8" s="17" t="s">
        <v>18</v>
      </c>
      <c r="G8" s="17" t="s">
        <v>19</v>
      </c>
      <c r="H8" s="17" t="s">
        <v>25</v>
      </c>
      <c r="I8" s="17"/>
      <c r="J8" s="17" t="s">
        <v>20</v>
      </c>
      <c r="K8" s="17" t="s">
        <v>21</v>
      </c>
      <c r="L8" s="17" t="s">
        <v>22</v>
      </c>
      <c r="M8" s="17" t="s">
        <v>2</v>
      </c>
      <c r="N8" s="17" t="s">
        <v>30</v>
      </c>
      <c r="O8" s="17" t="s">
        <v>13</v>
      </c>
      <c r="P8" s="17" t="s">
        <v>23</v>
      </c>
      <c r="Q8" s="72"/>
      <c r="R8" s="72"/>
      <c r="U8" s="59"/>
    </row>
    <row r="9" spans="1:23" ht="34.5" customHeight="1" x14ac:dyDescent="0.25">
      <c r="A9" s="33">
        <f>+'Attendance Sheet'!A12</f>
        <v>1</v>
      </c>
      <c r="B9" s="15" t="str">
        <f>+'Attendance Sheet'!B12</f>
        <v>ANSARI NEK MOHAMMED MOHAMMED SHUBRATI ANSARI</v>
      </c>
      <c r="C9" s="33" t="str">
        <f>+'Attendance Sheet'!E12</f>
        <v>sup</v>
      </c>
      <c r="D9" s="6">
        <v>45000</v>
      </c>
      <c r="E9" s="6">
        <f>+'Attendance Sheet'!AK12</f>
        <v>27</v>
      </c>
      <c r="F9" s="16">
        <f t="shared" ref="F9:F13" si="0">+D9/$F$6*E9</f>
        <v>45000</v>
      </c>
      <c r="G9" s="16">
        <f>62000-D9</f>
        <v>17000</v>
      </c>
      <c r="H9" s="16">
        <f t="shared" ref="H9:H10" si="1">0*E9</f>
        <v>0</v>
      </c>
      <c r="I9" s="16">
        <f>ROUND(+G9+F9+H9,0)</f>
        <v>62000</v>
      </c>
      <c r="J9" s="6">
        <f>+IF(F9&gt;14999,1800,F9*12%)</f>
        <v>1800</v>
      </c>
      <c r="K9" s="6">
        <f>ROUND(+IF(I9&gt;21000,0,(I9*0.75%)),0)</f>
        <v>0</v>
      </c>
      <c r="L9" s="6">
        <f>+IF(I9&gt;12000,200,0)</f>
        <v>200</v>
      </c>
      <c r="M9" s="6"/>
      <c r="N9" s="6"/>
      <c r="O9" s="16">
        <f t="shared" ref="O9:O10" si="2">J9+K9+L9+M9</f>
        <v>2000</v>
      </c>
      <c r="P9" s="16">
        <f>ROUND(I9-O9+N9,0)</f>
        <v>60000</v>
      </c>
      <c r="Q9" s="16"/>
      <c r="R9" s="57"/>
      <c r="S9" s="65" t="str">
        <f>+'Attendance Sheet'!D12</f>
        <v>Not Applicable</v>
      </c>
      <c r="T9" s="65">
        <f>+'Attendance Sheet'!C12</f>
        <v>100259787050</v>
      </c>
      <c r="U9" s="63" t="str">
        <f>+B9</f>
        <v>ANSARI NEK MOHAMMED MOHAMMED SHUBRATI ANSARI</v>
      </c>
      <c r="V9" s="14">
        <f>+I9</f>
        <v>62000</v>
      </c>
      <c r="W9" s="14">
        <f>+IF(F9&gt;14999,15000,F9)</f>
        <v>15000</v>
      </c>
    </row>
    <row r="10" spans="1:23" ht="34.5" customHeight="1" x14ac:dyDescent="0.25">
      <c r="A10" s="33">
        <f>+'Attendance Sheet'!A13</f>
        <v>2</v>
      </c>
      <c r="B10" s="15" t="str">
        <f>+'Attendance Sheet'!B13</f>
        <v>ANSARI MOHMMAD RAFIQ</v>
      </c>
      <c r="C10" s="33" t="str">
        <f>+'Attendance Sheet'!E13</f>
        <v>sup</v>
      </c>
      <c r="D10" s="6">
        <v>30000</v>
      </c>
      <c r="E10" s="6">
        <f>+'Attendance Sheet'!AK13</f>
        <v>27</v>
      </c>
      <c r="F10" s="16">
        <f t="shared" si="0"/>
        <v>30000</v>
      </c>
      <c r="G10" s="16">
        <f>+D10*40%</f>
        <v>12000</v>
      </c>
      <c r="H10" s="16">
        <f t="shared" si="1"/>
        <v>0</v>
      </c>
      <c r="I10" s="16">
        <f t="shared" ref="I10:I13" si="3">ROUND(+G10+F10+H10,0)</f>
        <v>42000</v>
      </c>
      <c r="J10" s="6">
        <f t="shared" ref="J10:J13" si="4">+IF(F10&gt;14999,1800,F10*12%)</f>
        <v>1800</v>
      </c>
      <c r="K10" s="6">
        <f t="shared" ref="K10:K13" si="5">ROUND(+IF(I10&gt;21000,0,(I10*0.75%)),0)</f>
        <v>0</v>
      </c>
      <c r="L10" s="6">
        <f t="shared" ref="L10:L13" si="6">+IF(I10&gt;12000,200,0)</f>
        <v>200</v>
      </c>
      <c r="M10" s="6"/>
      <c r="N10" s="6"/>
      <c r="O10" s="16">
        <f t="shared" si="2"/>
        <v>2000</v>
      </c>
      <c r="P10" s="16">
        <f>ROUND(I10-O10+N10,0)</f>
        <v>40000</v>
      </c>
      <c r="Q10" s="16"/>
      <c r="R10" s="48"/>
      <c r="S10" s="65" t="str">
        <f>+'Attendance Sheet'!D13</f>
        <v>Not Applicable</v>
      </c>
      <c r="T10" s="65">
        <f>+'Attendance Sheet'!C13</f>
        <v>101425551491</v>
      </c>
      <c r="U10" s="63" t="str">
        <f t="shared" ref="U10:U13" si="7">+B10</f>
        <v>ANSARI MOHMMAD RAFIQ</v>
      </c>
      <c r="V10" s="14">
        <f t="shared" ref="V10:V13" si="8">+I10</f>
        <v>42000</v>
      </c>
      <c r="W10" s="14">
        <f t="shared" ref="W10:W13" si="9">+IF(F10&gt;14999,15000,F10)</f>
        <v>15000</v>
      </c>
    </row>
    <row r="11" spans="1:23" ht="34.5" customHeight="1" x14ac:dyDescent="0.25">
      <c r="A11" s="33">
        <f>+'Attendance Sheet'!A14</f>
        <v>3</v>
      </c>
      <c r="B11" s="15" t="str">
        <f>+'Attendance Sheet'!B14</f>
        <v>ANSARI ABDUL KARIM</v>
      </c>
      <c r="C11" s="33" t="str">
        <f>+'Attendance Sheet'!E14</f>
        <v>exc</v>
      </c>
      <c r="D11" s="6">
        <v>13500</v>
      </c>
      <c r="E11" s="6">
        <f>+'Attendance Sheet'!AK14</f>
        <v>27</v>
      </c>
      <c r="F11" s="16">
        <f t="shared" si="0"/>
        <v>13500</v>
      </c>
      <c r="G11" s="16"/>
      <c r="H11" s="16">
        <f t="shared" ref="H11" si="10">0*E11</f>
        <v>0</v>
      </c>
      <c r="I11" s="16">
        <f t="shared" si="3"/>
        <v>13500</v>
      </c>
      <c r="J11" s="6">
        <f t="shared" si="4"/>
        <v>1620</v>
      </c>
      <c r="K11" s="6">
        <f t="shared" si="5"/>
        <v>101</v>
      </c>
      <c r="L11" s="6">
        <f t="shared" si="6"/>
        <v>200</v>
      </c>
      <c r="M11" s="6"/>
      <c r="N11" s="6"/>
      <c r="O11" s="16">
        <f t="shared" ref="O11" si="11">J11+K11+L11+M11</f>
        <v>1921</v>
      </c>
      <c r="P11" s="16">
        <f>ROUND(I11-O11+N11,0)</f>
        <v>11579</v>
      </c>
      <c r="Q11" s="16"/>
      <c r="R11" s="48"/>
      <c r="S11" s="65">
        <f>+'Attendance Sheet'!D14</f>
        <v>3912316794</v>
      </c>
      <c r="T11" s="65">
        <f>+'Attendance Sheet'!C14</f>
        <v>101425356506</v>
      </c>
      <c r="U11" s="63" t="str">
        <f t="shared" si="7"/>
        <v>ANSARI ABDUL KARIM</v>
      </c>
      <c r="V11" s="14">
        <f t="shared" si="8"/>
        <v>13500</v>
      </c>
      <c r="W11" s="14">
        <f t="shared" si="9"/>
        <v>13500</v>
      </c>
    </row>
    <row r="12" spans="1:23" ht="34.5" customHeight="1" x14ac:dyDescent="0.25">
      <c r="A12" s="33">
        <f>+'Attendance Sheet'!A15</f>
        <v>4</v>
      </c>
      <c r="B12" s="15" t="str">
        <f>+'Attendance Sheet'!B15</f>
        <v>ANSARI ABDUL RAHIM</v>
      </c>
      <c r="C12" s="33" t="str">
        <f>+'Attendance Sheet'!E15</f>
        <v>exc</v>
      </c>
      <c r="D12" s="6">
        <v>13500</v>
      </c>
      <c r="E12" s="6">
        <f>+'Attendance Sheet'!AK15</f>
        <v>27</v>
      </c>
      <c r="F12" s="16">
        <f t="shared" si="0"/>
        <v>13500</v>
      </c>
      <c r="G12" s="16"/>
      <c r="H12" s="16">
        <f t="shared" ref="H12:H13" si="12">0*E12</f>
        <v>0</v>
      </c>
      <c r="I12" s="16">
        <f t="shared" si="3"/>
        <v>13500</v>
      </c>
      <c r="J12" s="6">
        <f t="shared" si="4"/>
        <v>1620</v>
      </c>
      <c r="K12" s="6">
        <f t="shared" si="5"/>
        <v>101</v>
      </c>
      <c r="L12" s="6">
        <f t="shared" si="6"/>
        <v>200</v>
      </c>
      <c r="M12" s="6"/>
      <c r="N12" s="6"/>
      <c r="O12" s="16">
        <f t="shared" ref="O12:O13" si="13">J12+K12+L12+M12</f>
        <v>1921</v>
      </c>
      <c r="P12" s="16">
        <f>ROUND(I12-O12+N12,0)</f>
        <v>11579</v>
      </c>
      <c r="Q12" s="16"/>
      <c r="R12" s="48"/>
      <c r="S12" s="65">
        <f>+'Attendance Sheet'!D15</f>
        <v>3910321237</v>
      </c>
      <c r="T12" s="65">
        <f>+'Attendance Sheet'!C15</f>
        <v>101424648667</v>
      </c>
      <c r="U12" s="63" t="str">
        <f t="shared" si="7"/>
        <v>ANSARI ABDUL RAHIM</v>
      </c>
      <c r="V12" s="14">
        <f t="shared" si="8"/>
        <v>13500</v>
      </c>
      <c r="W12" s="14">
        <f t="shared" si="9"/>
        <v>13500</v>
      </c>
    </row>
    <row r="13" spans="1:23" ht="34.5" customHeight="1" x14ac:dyDescent="0.25">
      <c r="A13" s="33">
        <f>+'Attendance Sheet'!A16</f>
        <v>5</v>
      </c>
      <c r="B13" s="15" t="str">
        <f>+'Attendance Sheet'!B16</f>
        <v>SHAIKH MOHAMMED RAFIQ</v>
      </c>
      <c r="C13" s="33" t="str">
        <f>+'Attendance Sheet'!E16</f>
        <v>exc</v>
      </c>
      <c r="D13" s="6">
        <v>13500</v>
      </c>
      <c r="E13" s="6">
        <f>+'Attendance Sheet'!AK16</f>
        <v>27</v>
      </c>
      <c r="F13" s="16">
        <f t="shared" si="0"/>
        <v>13500</v>
      </c>
      <c r="G13" s="16"/>
      <c r="H13" s="16">
        <f t="shared" si="12"/>
        <v>0</v>
      </c>
      <c r="I13" s="16">
        <f t="shared" si="3"/>
        <v>13500</v>
      </c>
      <c r="J13" s="6">
        <f t="shared" si="4"/>
        <v>1620</v>
      </c>
      <c r="K13" s="6">
        <f t="shared" si="5"/>
        <v>101</v>
      </c>
      <c r="L13" s="6">
        <f t="shared" si="6"/>
        <v>200</v>
      </c>
      <c r="M13" s="6"/>
      <c r="N13" s="6"/>
      <c r="O13" s="16">
        <f t="shared" si="13"/>
        <v>1921</v>
      </c>
      <c r="P13" s="16">
        <f>ROUND(I13-O13+N13,0)</f>
        <v>11579</v>
      </c>
      <c r="Q13" s="16"/>
      <c r="R13" s="48"/>
      <c r="S13" s="65">
        <f>+'Attendance Sheet'!D16</f>
        <v>3910965549</v>
      </c>
      <c r="T13" s="65">
        <f>+'Attendance Sheet'!C16</f>
        <v>101753186346</v>
      </c>
      <c r="U13" s="63" t="str">
        <f t="shared" si="7"/>
        <v>SHAIKH MOHAMMED RAFIQ</v>
      </c>
      <c r="V13" s="14">
        <f t="shared" si="8"/>
        <v>13500</v>
      </c>
      <c r="W13" s="14">
        <f t="shared" si="9"/>
        <v>13500</v>
      </c>
    </row>
    <row r="14" spans="1:23" ht="8.25" customHeight="1" x14ac:dyDescent="0.25">
      <c r="A14" s="15"/>
      <c r="B14" s="15"/>
      <c r="C14" s="33"/>
      <c r="D14" s="6"/>
      <c r="E14" s="6"/>
      <c r="F14" s="16"/>
      <c r="G14" s="16"/>
      <c r="H14" s="16"/>
      <c r="I14" s="16"/>
      <c r="J14" s="6"/>
      <c r="K14" s="6"/>
      <c r="L14" s="6"/>
      <c r="M14" s="6"/>
      <c r="N14" s="6"/>
      <c r="O14" s="6"/>
      <c r="P14" s="16"/>
      <c r="Q14" s="6"/>
      <c r="R14" s="6"/>
      <c r="S14" s="14"/>
    </row>
    <row r="15" spans="1:23" s="42" customFormat="1" ht="34.5" customHeight="1" x14ac:dyDescent="0.25">
      <c r="A15" s="33"/>
      <c r="B15" s="43" t="str">
        <f>+'Attendance Sheet'!B18</f>
        <v>TOTAL</v>
      </c>
      <c r="C15" s="44">
        <f>+'Attendance Sheet'!E18</f>
        <v>0</v>
      </c>
      <c r="D15" s="41"/>
      <c r="E15" s="41">
        <f t="shared" ref="E15:P15" si="14">SUM(E9:E14)</f>
        <v>135</v>
      </c>
      <c r="F15" s="41">
        <f t="shared" si="14"/>
        <v>115500</v>
      </c>
      <c r="G15" s="41">
        <f t="shared" si="14"/>
        <v>29000</v>
      </c>
      <c r="H15" s="41">
        <f t="shared" si="14"/>
        <v>0</v>
      </c>
      <c r="I15" s="41">
        <f t="shared" si="14"/>
        <v>144500</v>
      </c>
      <c r="J15" s="41">
        <f t="shared" si="14"/>
        <v>8460</v>
      </c>
      <c r="K15" s="41">
        <f t="shared" si="14"/>
        <v>303</v>
      </c>
      <c r="L15" s="41">
        <f t="shared" si="14"/>
        <v>1000</v>
      </c>
      <c r="M15" s="41">
        <f t="shared" si="14"/>
        <v>0</v>
      </c>
      <c r="N15" s="41">
        <f t="shared" si="14"/>
        <v>0</v>
      </c>
      <c r="O15" s="55">
        <f t="shared" si="14"/>
        <v>9763</v>
      </c>
      <c r="P15" s="55">
        <f t="shared" si="14"/>
        <v>134737</v>
      </c>
      <c r="Q15" s="41"/>
      <c r="R15" s="41"/>
      <c r="S15" s="12"/>
      <c r="U15" s="59"/>
    </row>
  </sheetData>
  <mergeCells count="12">
    <mergeCell ref="Q7:Q8"/>
    <mergeCell ref="R7:R8"/>
    <mergeCell ref="C7:C8"/>
    <mergeCell ref="A1:B1"/>
    <mergeCell ref="C1:I1"/>
    <mergeCell ref="A7:A8"/>
    <mergeCell ref="B7:B8"/>
    <mergeCell ref="E7:E8"/>
    <mergeCell ref="A3:B3"/>
    <mergeCell ref="L3:P3"/>
    <mergeCell ref="F7:H7"/>
    <mergeCell ref="J7:M7"/>
  </mergeCells>
  <printOptions horizontalCentered="1"/>
  <pageMargins left="0.19685039370078741" right="0.23622047244094491" top="0.51181102362204722" bottom="0.43307086614173229" header="0.31496062992125984" footer="0.31496062992125984"/>
  <pageSetup paperSize="9" scale="86" orientation="landscape" r:id="rId1"/>
  <headerFooter>
    <oddHeader>&amp;RPage &amp;P of &amp;N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Attendance Sheet</vt:lpstr>
      <vt:lpstr>Register of Wages</vt:lpstr>
      <vt:lpstr>'Attendance Sheet'!Print_Area</vt:lpstr>
      <vt:lpstr>'Register of Wages'!Print_Area</vt:lpstr>
      <vt:lpstr>'Attendance Sheet'!Print_Titles</vt:lpstr>
      <vt:lpstr>'Register of Wages'!Print_Titles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SHAILESH PATEL</cp:lastModifiedBy>
  <cp:revision/>
  <cp:lastPrinted>2024-07-29T08:10:54Z</cp:lastPrinted>
  <dcterms:created xsi:type="dcterms:W3CDTF">1996-10-14T23:33:28Z</dcterms:created>
  <dcterms:modified xsi:type="dcterms:W3CDTF">2026-01-09T06:46:04Z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  <property fmtid="{D5CDD505-2E9C-101B-9397-08002B2CF9AE}" pid="3" name="KSOReadingLayout">
    <vt:bool>true</vt:bool>
  </property>
</Properties>
</file>